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Лист1!$A:$B,Лист1!$4:$9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7" i="1" l="1"/>
  <c r="V22" i="1"/>
  <c r="W38" i="1"/>
  <c r="X38" i="1"/>
  <c r="I38" i="1"/>
  <c r="H38" i="1"/>
  <c r="V38" i="1" s="1"/>
  <c r="E38" i="1"/>
  <c r="K38" i="1" s="1"/>
  <c r="P37" i="1"/>
  <c r="G37" i="1"/>
  <c r="V37" i="1" s="1"/>
  <c r="E37" i="1"/>
  <c r="J37" i="1" s="1"/>
  <c r="P36" i="1"/>
  <c r="G36" i="1" s="1"/>
  <c r="V36" i="1" s="1"/>
  <c r="J36" i="1"/>
  <c r="E36" i="1"/>
  <c r="W36" i="1" s="1"/>
  <c r="W35" i="1"/>
  <c r="K35" i="1"/>
  <c r="I35" i="1"/>
  <c r="H35" i="1"/>
  <c r="V35" i="1" s="1"/>
  <c r="X35" i="1" s="1"/>
  <c r="E35" i="1"/>
  <c r="P34" i="1"/>
  <c r="G34" i="1"/>
  <c r="V34" i="1" s="1"/>
  <c r="V33" i="1" s="1"/>
  <c r="E34" i="1"/>
  <c r="K34" i="1" s="1"/>
  <c r="X33" i="1"/>
  <c r="L32" i="1"/>
  <c r="K32" i="1"/>
  <c r="E32" i="1"/>
  <c r="W32" i="1" s="1"/>
  <c r="L31" i="1"/>
  <c r="K31" i="1"/>
  <c r="E31" i="1"/>
  <c r="W31" i="1" s="1"/>
  <c r="L30" i="1"/>
  <c r="K30" i="1"/>
  <c r="E30" i="1"/>
  <c r="W30" i="1" s="1"/>
  <c r="L29" i="1"/>
  <c r="K29" i="1"/>
  <c r="E29" i="1"/>
  <c r="W29" i="1" s="1"/>
  <c r="L28" i="1"/>
  <c r="K28" i="1"/>
  <c r="E28" i="1"/>
  <c r="W28" i="1" s="1"/>
  <c r="L27" i="1"/>
  <c r="K27" i="1"/>
  <c r="E27" i="1"/>
  <c r="W27" i="1" s="1"/>
  <c r="W26" i="1" s="1"/>
  <c r="X26" i="1"/>
  <c r="P25" i="1"/>
  <c r="G25" i="1"/>
  <c r="V25" i="1" s="1"/>
  <c r="E25" i="1"/>
  <c r="W25" i="1" s="1"/>
  <c r="P24" i="1"/>
  <c r="G24" i="1" s="1"/>
  <c r="V24" i="1" s="1"/>
  <c r="X24" i="1"/>
  <c r="I24" i="1" s="1"/>
  <c r="J24" i="1"/>
  <c r="E24" i="1"/>
  <c r="W24" i="1" s="1"/>
  <c r="P23" i="1"/>
  <c r="E23" i="1"/>
  <c r="G23" i="1" s="1"/>
  <c r="V23" i="1" s="1"/>
  <c r="H22" i="1"/>
  <c r="E22" i="1"/>
  <c r="K22" i="1" s="1"/>
  <c r="H21" i="1"/>
  <c r="V21" i="1" s="1"/>
  <c r="E21" i="1"/>
  <c r="K21" i="1" s="1"/>
  <c r="H20" i="1"/>
  <c r="V20" i="1" s="1"/>
  <c r="E20" i="1"/>
  <c r="K20" i="1" s="1"/>
  <c r="P19" i="1"/>
  <c r="G19" i="1" s="1"/>
  <c r="V19" i="1" s="1"/>
  <c r="X19" i="1"/>
  <c r="J19" i="1"/>
  <c r="I19" i="1"/>
  <c r="E19" i="1"/>
  <c r="W19" i="1" s="1"/>
  <c r="P18" i="1"/>
  <c r="G18" i="1"/>
  <c r="V18" i="1" s="1"/>
  <c r="E18" i="1"/>
  <c r="K18" i="1" s="1"/>
  <c r="H17" i="1"/>
  <c r="V17" i="1" s="1"/>
  <c r="E17" i="1"/>
  <c r="K17" i="1" s="1"/>
  <c r="P16" i="1"/>
  <c r="G16" i="1" s="1"/>
  <c r="V16" i="1" s="1"/>
  <c r="X16" i="1"/>
  <c r="J16" i="1"/>
  <c r="I16" i="1"/>
  <c r="E16" i="1"/>
  <c r="W16" i="1" s="1"/>
  <c r="P15" i="1"/>
  <c r="G15" i="1"/>
  <c r="V15" i="1" s="1"/>
  <c r="E15" i="1"/>
  <c r="W15" i="1" s="1"/>
  <c r="P14" i="1"/>
  <c r="G14" i="1" s="1"/>
  <c r="V14" i="1" s="1"/>
  <c r="K14" i="1"/>
  <c r="J14" i="1"/>
  <c r="I14" i="1"/>
  <c r="E14" i="1"/>
  <c r="W14" i="1" s="1"/>
  <c r="P13" i="1"/>
  <c r="I13" i="1"/>
  <c r="G13" i="1"/>
  <c r="V13" i="1" s="1"/>
  <c r="E13" i="1"/>
  <c r="W13" i="1" s="1"/>
  <c r="P12" i="1"/>
  <c r="G12" i="1" s="1"/>
  <c r="V12" i="1" s="1"/>
  <c r="J12" i="1"/>
  <c r="E12" i="1"/>
  <c r="W12" i="1" s="1"/>
  <c r="X11" i="1"/>
  <c r="X14" i="1" l="1"/>
  <c r="X12" i="1"/>
  <c r="I12" i="1" s="1"/>
  <c r="V11" i="1"/>
  <c r="X36" i="1"/>
  <c r="I36" i="1" s="1"/>
  <c r="X25" i="1"/>
  <c r="W18" i="1"/>
  <c r="X18" i="1" s="1"/>
  <c r="W34" i="1"/>
  <c r="K37" i="1"/>
  <c r="W37" i="1"/>
  <c r="X37" i="1" s="1"/>
  <c r="I37" i="1" s="1"/>
  <c r="J13" i="1"/>
  <c r="J15" i="1"/>
  <c r="J17" i="1"/>
  <c r="W17" i="1"/>
  <c r="W11" i="1" s="1"/>
  <c r="I18" i="1"/>
  <c r="K19" i="1"/>
  <c r="I20" i="1"/>
  <c r="W20" i="1"/>
  <c r="X20" i="1" s="1"/>
  <c r="I21" i="1"/>
  <c r="W21" i="1"/>
  <c r="X21" i="1" s="1"/>
  <c r="I22" i="1"/>
  <c r="W22" i="1"/>
  <c r="X22" i="1" s="1"/>
  <c r="K24" i="1"/>
  <c r="I25" i="1"/>
  <c r="H27" i="1"/>
  <c r="H28" i="1"/>
  <c r="V28" i="1" s="1"/>
  <c r="X28" i="1" s="1"/>
  <c r="I28" i="1" s="1"/>
  <c r="H29" i="1"/>
  <c r="V29" i="1" s="1"/>
  <c r="X29" i="1" s="1"/>
  <c r="I29" i="1" s="1"/>
  <c r="H30" i="1"/>
  <c r="V30" i="1" s="1"/>
  <c r="X30" i="1" s="1"/>
  <c r="I30" i="1" s="1"/>
  <c r="H31" i="1"/>
  <c r="V31" i="1" s="1"/>
  <c r="X31" i="1" s="1"/>
  <c r="I31" i="1" s="1"/>
  <c r="H32" i="1"/>
  <c r="V32" i="1" s="1"/>
  <c r="X32" i="1" s="1"/>
  <c r="I32" i="1" s="1"/>
  <c r="I34" i="1"/>
  <c r="K36" i="1"/>
  <c r="X15" i="1"/>
  <c r="I15" i="1" s="1"/>
  <c r="K23" i="1"/>
  <c r="W23" i="1"/>
  <c r="X23" i="1" s="1"/>
  <c r="I23" i="1" s="1"/>
  <c r="K12" i="1"/>
  <c r="K16" i="1"/>
  <c r="I17" i="1"/>
  <c r="K13" i="1"/>
  <c r="K15" i="1"/>
  <c r="J18" i="1"/>
  <c r="J23" i="1"/>
  <c r="J25" i="1"/>
  <c r="J34" i="1"/>
  <c r="X13" i="1"/>
  <c r="K25" i="1"/>
  <c r="W33" i="1" l="1"/>
  <c r="X17" i="1"/>
  <c r="X27" i="1"/>
  <c r="I27" i="1" s="1"/>
  <c r="V26" i="1"/>
  <c r="X34" i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<sst xmlns="http://schemas.openxmlformats.org/spreadsheetml/2006/main" count="195" uniqueCount="90">
  <si>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</si>
  <si>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</si>
  <si>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</si>
  <si>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</si>
  <si>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</si>
  <si>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</si>
  <si>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</si>
  <si>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</si>
  <si>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</si>
  <si>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</si>
  <si>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</si>
  <si>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</si>
  <si>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</si>
  <si>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</si>
  <si>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</si>
  <si>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</si>
  <si>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</si>
  <si>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</si>
  <si>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</si>
  <si>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</si>
  <si>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</si>
  <si>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</si>
  <si>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</si>
  <si>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</si>
  <si>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</si>
  <si>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</si>
  <si>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</si>
  <si>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</si>
  <si>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</si>
  <si>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</si>
  <si>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</si>
  <si>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</si>
  <si>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</si>
  <si>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</si>
  <si>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</si>
  <si>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</si>
  <si>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</si>
  <si>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</si>
  <si>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</si>
  <si>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</si>
  <si>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</si>
  <si>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</si>
  <si>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</si>
  <si>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</si>
  <si>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</si>
  <si>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</si>
  <si>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</si>
  <si>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</si>
  <si>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</si>
  <si>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</si>
  <si>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</si>
  <si>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</si>
  <si>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</si>
  <si>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</si>
  <si>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</si>
  <si>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</si>
  <si>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</si>
  <si>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</si>
  <si>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</si>
  <si>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</si>
  <si>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</si>
  <si>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</si>
  <si>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</si>
  <si>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</si>
  <si>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</si>
  <si>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</si>
  <si>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</si>
  <si>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</si>
  <si>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</si>
  <si>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</si>
  <si>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</si>
  <si>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</si>
  <si>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</si>
  <si>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</si>
  <si>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</si>
  <si>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</si>
  <si>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</si>
  <si>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</si>
  <si>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</si>
  <si>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</si>
  <si>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</si>
  <si>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</si>
  <si>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</si>
  <si>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</si>
  <si>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</si>
  <si>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</si>
  <si>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</si>
  <si>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</si>
  <si>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</si>
  <si>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область/Курганская детская поликлиника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</si>
</sst>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</cellStyleXfs>
  <cellXfs count="84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7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164" fontId="5" fillId="0" borderId="1" xfId="6" applyNumberFormat="1" applyFont="1" applyBorder="1" applyAlignment="1">
      <alignment horizontal="center" vertical="center"/>
    </xf>
    <xf numFmtId="0" fontId="12" fillId="5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1" fillId="0" borderId="1" xfId="10" applyBorder="1"/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0" fontId="15" fillId="6" borderId="0" xfId="6" applyFont="1" applyFill="1" applyAlignment="1">
      <alignment horizontal="center" vertical="center"/>
    </xf>
    <xf numFmtId="164" fontId="11" fillId="4" borderId="1" xfId="7" applyNumberFormat="1" applyFont="1" applyFill="1" applyBorder="1" applyAlignment="1">
      <alignment wrapText="1"/>
    </xf>
    <xf numFmtId="164" fontId="11" fillId="0" borderId="1" xfId="10" applyNumberFormat="1" applyBorder="1"/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11" fillId="4" borderId="1" xfId="7" applyNumberFormat="1" applyFont="1" applyFill="1" applyBorder="1" applyAlignment="1">
      <alignment wrapText="1"/>
    </xf>
    <xf numFmtId="2" fontId="11" fillId="4" borderId="1" xfId="7" applyNumberFormat="1" applyFill="1" applyBorder="1" applyAlignment="1">
      <alignment wrapText="1"/>
    </xf>
    <xf numFmtId="2" fontId="5" fillId="0" borderId="1" xfId="6" applyNumberFormat="1" applyFont="1" applyBorder="1"/>
    <xf numFmtId="4" fontId="5" fillId="0" borderId="1" xfId="6" applyNumberFormat="1" applyFont="1" applyBorder="1"/>
    <xf numFmtId="4" fontId="11" fillId="4" borderId="1" xfId="7" applyNumberFormat="1" applyFill="1" applyBorder="1" applyAlignment="1">
      <alignment wrapText="1"/>
    </xf>
    <xf numFmtId="0" fontId="18" fillId="0" borderId="0" xfId="0" applyFont="1"/>
    <xf numFmtId="0" fontId="18" fillId="0" borderId="1" xfId="6" applyFont="1" applyBorder="1"/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6" fillId="0" borderId="0" xfId="6" applyFont="1" applyAlignment="1">
      <alignment horizontal="left" vertical="center" wrapText="1"/>
    </xf>
    <xf numFmtId="0" fontId="16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165" fontId="19" fillId="0" borderId="1" xfId="10" applyNumberFormat="1" applyFont="1" applyFill="1" applyBorder="1" applyAlignment="1">
      <alignment horizontal="center" vertical="center" wrapText="1"/>
    </xf>
    <xf numFmtId="170" fontId="12" fillId="0" borderId="1" xfId="10" applyNumberFormat="1" applyFont="1" applyFill="1" applyBorder="1" applyAlignment="1">
      <alignment horizontal="center" vertical="center" wrapText="1"/>
    </xf>
    <xf numFmtId="0" fontId="5" fillId="0" borderId="1" xfId="6" applyFont="1" applyFill="1" applyBorder="1"/>
    <xf numFmtId="0" fontId="12" fillId="0" borderId="1" xfId="8" applyFont="1" applyFill="1" applyBorder="1" applyAlignment="1">
      <alignment horizontal="center" vertical="center" wrapText="1"/>
    </xf>
    <xf numFmtId="165" fontId="12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165" fontId="14" fillId="0" borderId="1" xfId="10" applyNumberFormat="1" applyFont="1" applyFill="1" applyBorder="1" applyAlignment="1">
      <alignment horizontal="center" vertical="center" wrapText="1"/>
    </xf>
    <xf numFmtId="0" fontId="18" fillId="0" borderId="1" xfId="6" applyFont="1" applyFill="1" applyBorder="1"/>
    <xf numFmtId="0" fontId="18" fillId="0" borderId="1" xfId="6" applyFont="1" applyFill="1" applyBorder="1" applyAlignment="1">
      <alignment horizontal="center" vertical="center"/>
    </xf>
    <xf numFmtId="0" fontId="5" fillId="0" borderId="2" xfId="6" applyFont="1" applyFill="1" applyBorder="1"/>
    <xf numFmtId="164" fontId="5" fillId="0" borderId="1" xfId="6" applyNumberFormat="1" applyFont="1" applyFill="1" applyBorder="1"/>
    <xf numFmtId="0" fontId="11" fillId="0" borderId="1" xfId="7" applyFill="1" applyBorder="1" applyAlignment="1">
      <alignment wrapText="1"/>
    </xf>
    <xf numFmtId="0" fontId="11" fillId="0" borderId="1" xfId="7" applyFont="1" applyFill="1" applyBorder="1" applyAlignment="1">
      <alignment wrapText="1"/>
    </xf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workbookViewId="0">
      <selection activeCell="I20" sqref="I20"/>
    </sheetView>
  </sheetViews>
  <sheetFormatPr defaultColWidth="9.140625" defaultRowHeight="18.75" x14ac:dyDescent="0.3"/>
  <cols>
    <col min="1" max="1" width="7.5703125" customWidth="1"/>
    <col min="2" max="2" width="18.85546875" customWidth="1"/>
    <col min="3" max="3" width="12.85546875" customWidth="1"/>
    <col min="4" max="4" width="12.85546875" style="29" customWidth="1"/>
    <col min="5" max="5" width="18.28515625" customWidth="1"/>
    <col min="6" max="6" width="10" customWidth="1"/>
    <col min="7" max="7" width="11.42578125" customWidth="1"/>
    <col min="8" max="8" width="11" customWidth="1"/>
    <col min="9" max="9" width="9.140625" style="35"/>
    <col min="10" max="10" width="11.7109375" customWidth="1"/>
    <col min="13" max="13" width="0" hidden="1" customWidth="1"/>
    <col min="16" max="16" width="11.8554687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</cols>
  <sheetData>
    <row r="1" spans="1:24" x14ac:dyDescent="0.3">
      <c r="A1" t="s">
        <v>81</v>
      </c>
    </row>
    <row r="2" spans="1:24" x14ac:dyDescent="0.25">
      <c r="A2" s="45" t="s">
        <v>82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4" ht="15.75" x14ac:dyDescent="0.25">
      <c r="A3" s="47" t="s">
        <v>89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4" ht="15" x14ac:dyDescent="0.25">
      <c r="A4" s="39" t="s">
        <v>0</v>
      </c>
      <c r="B4" s="42" t="s">
        <v>1</v>
      </c>
      <c r="C4" s="49" t="s">
        <v>2</v>
      </c>
      <c r="D4" s="49"/>
      <c r="E4" s="49"/>
      <c r="F4" s="49"/>
      <c r="G4" s="49"/>
      <c r="H4" s="49"/>
      <c r="I4" s="49"/>
      <c r="J4" s="49"/>
      <c r="K4" s="49"/>
      <c r="L4" s="49"/>
      <c r="M4" s="50"/>
      <c r="N4" s="51" t="s">
        <v>3</v>
      </c>
      <c r="O4" s="49"/>
      <c r="P4" s="49"/>
      <c r="Q4" s="49"/>
      <c r="R4" s="50"/>
    </row>
    <row r="5" spans="1:24" ht="15" x14ac:dyDescent="0.25">
      <c r="A5" s="40"/>
      <c r="B5" s="43"/>
      <c r="C5" s="52" t="s">
        <v>4</v>
      </c>
      <c r="D5" s="53" t="s">
        <v>5</v>
      </c>
      <c r="E5" s="54" t="s">
        <v>6</v>
      </c>
      <c r="F5" s="54" t="s">
        <v>7</v>
      </c>
      <c r="G5" s="54" t="s">
        <v>8</v>
      </c>
      <c r="H5" s="54" t="s">
        <v>9</v>
      </c>
      <c r="I5" s="55" t="s">
        <v>10</v>
      </c>
      <c r="J5" s="54" t="s">
        <v>11</v>
      </c>
      <c r="K5" s="54" t="s">
        <v>12</v>
      </c>
      <c r="L5" s="54" t="s">
        <v>13</v>
      </c>
      <c r="M5" s="56" t="s">
        <v>14</v>
      </c>
      <c r="N5" s="57" t="s">
        <v>4</v>
      </c>
      <c r="O5" s="54" t="s">
        <v>5</v>
      </c>
      <c r="P5" s="54" t="s">
        <v>6</v>
      </c>
      <c r="Q5" s="54" t="s">
        <v>10</v>
      </c>
      <c r="R5" s="56" t="s">
        <v>14</v>
      </c>
    </row>
    <row r="6" spans="1:24" ht="15" x14ac:dyDescent="0.25">
      <c r="A6" s="40"/>
      <c r="B6" s="43"/>
      <c r="C6" s="52"/>
      <c r="D6" s="53"/>
      <c r="E6" s="54"/>
      <c r="F6" s="54"/>
      <c r="G6" s="54"/>
      <c r="H6" s="54"/>
      <c r="I6" s="55"/>
      <c r="J6" s="54"/>
      <c r="K6" s="54"/>
      <c r="L6" s="54"/>
      <c r="M6" s="56"/>
      <c r="N6" s="57"/>
      <c r="O6" s="54"/>
      <c r="P6" s="54"/>
      <c r="Q6" s="54"/>
      <c r="R6" s="56"/>
    </row>
    <row r="7" spans="1:24" ht="15" x14ac:dyDescent="0.25">
      <c r="A7" s="40"/>
      <c r="B7" s="43"/>
      <c r="C7" s="52"/>
      <c r="D7" s="53"/>
      <c r="E7" s="54"/>
      <c r="F7" s="54"/>
      <c r="G7" s="54"/>
      <c r="H7" s="54"/>
      <c r="I7" s="55"/>
      <c r="J7" s="54"/>
      <c r="K7" s="54"/>
      <c r="L7" s="54"/>
      <c r="M7" s="56"/>
      <c r="N7" s="57"/>
      <c r="O7" s="54"/>
      <c r="P7" s="54"/>
      <c r="Q7" s="54"/>
      <c r="R7" s="56"/>
    </row>
    <row r="8" spans="1:24" ht="15" x14ac:dyDescent="0.25">
      <c r="A8" s="40"/>
      <c r="B8" s="43"/>
      <c r="C8" s="58" t="s">
        <v>15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</row>
    <row r="9" spans="1:24" ht="46.5" customHeight="1" x14ac:dyDescent="0.25">
      <c r="A9" s="41"/>
      <c r="B9" s="44"/>
      <c r="C9" s="60" t="s">
        <v>16</v>
      </c>
      <c r="D9" s="61" t="s">
        <v>16</v>
      </c>
      <c r="E9" s="62" t="s">
        <v>83</v>
      </c>
      <c r="F9" s="62" t="s">
        <v>84</v>
      </c>
      <c r="G9" s="62" t="s">
        <v>85</v>
      </c>
      <c r="H9" s="62" t="s">
        <v>86</v>
      </c>
      <c r="I9" s="63" t="s">
        <v>17</v>
      </c>
      <c r="J9" s="62" t="s">
        <v>18</v>
      </c>
      <c r="K9" s="62" t="s">
        <v>18</v>
      </c>
      <c r="L9" s="62" t="s">
        <v>87</v>
      </c>
      <c r="M9" s="64"/>
      <c r="N9" s="65" t="s">
        <v>16</v>
      </c>
      <c r="O9" s="62" t="s">
        <v>16</v>
      </c>
      <c r="P9" s="62" t="s">
        <v>88</v>
      </c>
      <c r="Q9" s="62" t="s">
        <v>19</v>
      </c>
      <c r="R9" s="64"/>
    </row>
    <row r="10" spans="1:24" x14ac:dyDescent="0.25">
      <c r="A10" s="9">
        <v>1</v>
      </c>
      <c r="B10" s="9">
        <v>2</v>
      </c>
      <c r="C10" s="66">
        <v>3</v>
      </c>
      <c r="D10" s="67">
        <v>4</v>
      </c>
      <c r="E10" s="66">
        <v>5</v>
      </c>
      <c r="F10" s="68">
        <v>6</v>
      </c>
      <c r="G10" s="66">
        <v>7</v>
      </c>
      <c r="H10" s="68">
        <v>8</v>
      </c>
      <c r="I10" s="69">
        <v>9</v>
      </c>
      <c r="J10" s="68">
        <v>10</v>
      </c>
      <c r="K10" s="66">
        <v>11</v>
      </c>
      <c r="L10" s="68">
        <v>12</v>
      </c>
      <c r="M10" s="66">
        <v>13</v>
      </c>
      <c r="N10" s="68">
        <v>14</v>
      </c>
      <c r="O10" s="66">
        <v>15</v>
      </c>
      <c r="P10" s="68">
        <v>16</v>
      </c>
      <c r="Q10" s="68">
        <v>17</v>
      </c>
      <c r="R10" s="68">
        <v>18</v>
      </c>
      <c r="S10" s="21" t="s">
        <v>73</v>
      </c>
      <c r="T10" s="21"/>
      <c r="U10" s="18" t="s">
        <v>20</v>
      </c>
      <c r="V10" s="17" t="s">
        <v>74</v>
      </c>
      <c r="W10" s="17" t="s">
        <v>75</v>
      </c>
      <c r="X10" s="17" t="s">
        <v>76</v>
      </c>
    </row>
    <row r="11" spans="1:24" ht="15" x14ac:dyDescent="0.25">
      <c r="A11" s="10"/>
      <c r="B11" s="11"/>
      <c r="C11" s="37" t="s">
        <v>21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21"/>
      <c r="U11" s="19"/>
      <c r="V11" s="74">
        <f>SUM(V12:V24)</f>
        <v>0</v>
      </c>
      <c r="W11" s="74">
        <f>SUM(W12:W25)</f>
        <v>3</v>
      </c>
      <c r="X11" s="20">
        <f t="shared" ref="X11:X38" si="0">IF(L11=0,0,MAX(V11,W11))</f>
        <v>0</v>
      </c>
    </row>
    <row r="12" spans="1:24" ht="23.25" customHeight="1" x14ac:dyDescent="0.25">
      <c r="A12" s="1">
        <v>1</v>
      </c>
      <c r="B12" s="2" t="s">
        <v>22</v>
      </c>
      <c r="C12" s="30">
        <v>1</v>
      </c>
      <c r="D12" s="30">
        <v>109</v>
      </c>
      <c r="E12" s="27">
        <f t="shared" ref="E12:E25" si="1">IF(D12=0,0,C12/D12)</f>
        <v>9.1743119266055051E-3</v>
      </c>
      <c r="F12" s="28" t="s">
        <v>23</v>
      </c>
      <c r="G12" s="28">
        <f>IF(P12=0,0,E12/P12*100-100)</f>
        <v>0</v>
      </c>
      <c r="H12" s="28" t="s">
        <v>23</v>
      </c>
      <c r="I12" s="70">
        <f t="shared" ref="I12:I25" si="2">IF(L12=1,X12,0)</f>
        <v>0</v>
      </c>
      <c r="J12" s="71">
        <f t="shared" ref="J12:J18" si="3">IF(E12=1,1,0)</f>
        <v>0</v>
      </c>
      <c r="K12" s="72">
        <f t="shared" ref="K12:K18" si="4">IF(E12&gt;U12,1,0)</f>
        <v>1</v>
      </c>
      <c r="L12" s="73">
        <v>0</v>
      </c>
      <c r="M12" s="5"/>
      <c r="N12" s="83">
        <v>0</v>
      </c>
      <c r="O12" s="83">
        <v>100</v>
      </c>
      <c r="P12" s="12">
        <f>IF(O12=0,0,N12/O12)</f>
        <v>0</v>
      </c>
      <c r="Q12" s="4"/>
      <c r="R12" s="5"/>
      <c r="S12" s="21" t="s">
        <v>24</v>
      </c>
      <c r="T12" s="24">
        <v>1</v>
      </c>
      <c r="U12" s="25">
        <v>5.6039999999999996E-3</v>
      </c>
      <c r="V12" s="75">
        <f>IF(G12&lt;3,0,(IF(G12&gt;=7,1,0.5)))</f>
        <v>0</v>
      </c>
      <c r="W12" s="76">
        <f>IF(E12=1,1,(IF(E12&gt;U12,0.5,0)))</f>
        <v>0.5</v>
      </c>
      <c r="X12" s="20">
        <f t="shared" si="0"/>
        <v>0</v>
      </c>
    </row>
    <row r="13" spans="1:24" ht="23.25" customHeight="1" x14ac:dyDescent="0.25">
      <c r="A13" s="1">
        <v>2</v>
      </c>
      <c r="B13" s="2" t="s">
        <v>25</v>
      </c>
      <c r="C13" s="30">
        <v>0</v>
      </c>
      <c r="D13" s="30">
        <v>0</v>
      </c>
      <c r="E13" s="27">
        <f t="shared" si="1"/>
        <v>0</v>
      </c>
      <c r="F13" s="28" t="s">
        <v>23</v>
      </c>
      <c r="G13" s="28">
        <f>IF(P13=0,0,E13/P13*100-100)</f>
        <v>0</v>
      </c>
      <c r="H13" s="28" t="s">
        <v>23</v>
      </c>
      <c r="I13" s="70">
        <f t="shared" si="2"/>
        <v>0</v>
      </c>
      <c r="J13" s="71">
        <f t="shared" si="3"/>
        <v>0</v>
      </c>
      <c r="K13" s="72">
        <f t="shared" si="4"/>
        <v>0</v>
      </c>
      <c r="L13" s="73">
        <v>0</v>
      </c>
      <c r="M13" s="5"/>
      <c r="N13" s="83">
        <v>0</v>
      </c>
      <c r="O13" s="83">
        <v>0</v>
      </c>
      <c r="P13" s="12">
        <f>IF(O13=0,0,N13/O13)</f>
        <v>0</v>
      </c>
      <c r="Q13" s="4"/>
      <c r="R13" s="5"/>
      <c r="S13" s="21" t="s">
        <v>26</v>
      </c>
      <c r="T13" s="24">
        <v>1</v>
      </c>
      <c r="U13" s="25">
        <v>0.28306399999999998</v>
      </c>
      <c r="V13" s="75">
        <f>IF(G13&lt;5,0,(IF(G13&gt;=10,2,1)))</f>
        <v>0</v>
      </c>
      <c r="W13" s="75">
        <f>IF(E13=1,2,(IF(E13&gt;U13,1,0)))</f>
        <v>0</v>
      </c>
      <c r="X13" s="20">
        <f t="shared" si="0"/>
        <v>0</v>
      </c>
    </row>
    <row r="14" spans="1:24" ht="23.25" customHeight="1" x14ac:dyDescent="0.25">
      <c r="A14" s="1">
        <v>3</v>
      </c>
      <c r="B14" s="2" t="s">
        <v>27</v>
      </c>
      <c r="C14" s="30">
        <v>0</v>
      </c>
      <c r="D14" s="30">
        <v>0</v>
      </c>
      <c r="E14" s="27">
        <f t="shared" si="1"/>
        <v>0</v>
      </c>
      <c r="F14" s="28" t="s">
        <v>23</v>
      </c>
      <c r="G14" s="28">
        <f>IF(P14=0,0,E14/P14*100-100)</f>
        <v>0</v>
      </c>
      <c r="H14" s="28" t="s">
        <v>23</v>
      </c>
      <c r="I14" s="70">
        <f t="shared" si="2"/>
        <v>0</v>
      </c>
      <c r="J14" s="71">
        <f t="shared" si="3"/>
        <v>0</v>
      </c>
      <c r="K14" s="72">
        <f t="shared" si="4"/>
        <v>0</v>
      </c>
      <c r="L14" s="73">
        <v>0</v>
      </c>
      <c r="M14" s="5"/>
      <c r="N14" s="83">
        <v>0</v>
      </c>
      <c r="O14" s="83">
        <v>0</v>
      </c>
      <c r="P14" s="12">
        <f>IF(O14=0,0,N14/O14)</f>
        <v>0</v>
      </c>
      <c r="Q14" s="4"/>
      <c r="R14" s="5"/>
      <c r="S14" s="21" t="s">
        <v>28</v>
      </c>
      <c r="T14" s="24">
        <v>1</v>
      </c>
      <c r="U14" s="25">
        <v>4.7390000000000002E-2</v>
      </c>
      <c r="V14" s="75">
        <f>IF(G14&lt;5,0,(IF(G14&gt;=10,1,0.5)))</f>
        <v>0</v>
      </c>
      <c r="W14" s="75">
        <f>IF(E14=1,1,(IF(E14&gt;U14,0.5,0)))</f>
        <v>0</v>
      </c>
      <c r="X14" s="20">
        <f t="shared" si="0"/>
        <v>0</v>
      </c>
    </row>
    <row r="15" spans="1:24" ht="23.25" customHeight="1" x14ac:dyDescent="0.25">
      <c r="A15" s="1">
        <v>4</v>
      </c>
      <c r="B15" s="2" t="s">
        <v>29</v>
      </c>
      <c r="C15" s="30">
        <v>87</v>
      </c>
      <c r="D15" s="30">
        <v>886</v>
      </c>
      <c r="E15" s="27">
        <f t="shared" si="1"/>
        <v>9.8194130925507897E-2</v>
      </c>
      <c r="F15" s="28" t="s">
        <v>23</v>
      </c>
      <c r="G15" s="28">
        <f>IF(P15=0,0,E15/P15*100-100)</f>
        <v>-0.22209276924198207</v>
      </c>
      <c r="H15" s="28" t="s">
        <v>23</v>
      </c>
      <c r="I15" s="70">
        <f t="shared" si="2"/>
        <v>0</v>
      </c>
      <c r="J15" s="71">
        <f t="shared" si="3"/>
        <v>0</v>
      </c>
      <c r="K15" s="72">
        <f t="shared" si="4"/>
        <v>1</v>
      </c>
      <c r="L15" s="73">
        <v>0</v>
      </c>
      <c r="M15" s="5"/>
      <c r="N15" s="83">
        <v>62</v>
      </c>
      <c r="O15" s="83">
        <v>630</v>
      </c>
      <c r="P15" s="12">
        <f>IF(O15=0,0,N15/O15)</f>
        <v>9.841269841269841E-2</v>
      </c>
      <c r="Q15" s="4"/>
      <c r="R15" s="5"/>
      <c r="S15" s="21" t="s">
        <v>30</v>
      </c>
      <c r="T15" s="24">
        <v>1</v>
      </c>
      <c r="U15" s="25">
        <v>9.8083000000000004E-2</v>
      </c>
      <c r="V15" s="75">
        <f>IF(G15&lt;5,0,(IF(G15&gt;=10,1,0.5)))</f>
        <v>0</v>
      </c>
      <c r="W15" s="75">
        <f>IF(E15=1,1,(IF(E15&gt;U15,0.5,0)))</f>
        <v>0.5</v>
      </c>
      <c r="X15" s="20">
        <f t="shared" si="0"/>
        <v>0</v>
      </c>
    </row>
    <row r="16" spans="1:24" ht="23.25" customHeight="1" x14ac:dyDescent="0.25">
      <c r="A16" s="1">
        <v>5</v>
      </c>
      <c r="B16" s="2" t="s">
        <v>31</v>
      </c>
      <c r="C16" s="30">
        <v>0</v>
      </c>
      <c r="D16" s="30">
        <v>0</v>
      </c>
      <c r="E16" s="27">
        <f t="shared" si="1"/>
        <v>0</v>
      </c>
      <c r="F16" s="28" t="s">
        <v>23</v>
      </c>
      <c r="G16" s="28">
        <f>IF(P16=0,0,E16/P16*100-100)</f>
        <v>0</v>
      </c>
      <c r="H16" s="28" t="s">
        <v>23</v>
      </c>
      <c r="I16" s="70">
        <f t="shared" si="2"/>
        <v>0</v>
      </c>
      <c r="J16" s="71">
        <f t="shared" si="3"/>
        <v>0</v>
      </c>
      <c r="K16" s="72">
        <f t="shared" si="4"/>
        <v>0</v>
      </c>
      <c r="L16" s="73">
        <v>0</v>
      </c>
      <c r="M16" s="5"/>
      <c r="N16" s="83">
        <v>0</v>
      </c>
      <c r="O16" s="83">
        <v>0</v>
      </c>
      <c r="P16" s="12">
        <f>IF(O16=0,0,N16/O16)</f>
        <v>0</v>
      </c>
      <c r="Q16" s="4"/>
      <c r="R16" s="5"/>
      <c r="S16" s="21" t="s">
        <v>32</v>
      </c>
      <c r="T16" s="24">
        <v>1</v>
      </c>
      <c r="U16" s="25">
        <v>0.10895000000000001</v>
      </c>
      <c r="V16" s="75">
        <f>IF(G16&lt;5,0,(IF(G16&gt;=10,1,0.5)))</f>
        <v>0</v>
      </c>
      <c r="W16" s="75">
        <f>IF(E16=1,1,(IF(E16&gt;U16,0.5,0)))</f>
        <v>0</v>
      </c>
      <c r="X16" s="20">
        <f t="shared" si="0"/>
        <v>0</v>
      </c>
    </row>
    <row r="17" spans="1:24" ht="23.25" customHeight="1" x14ac:dyDescent="0.25">
      <c r="A17" s="1">
        <v>6</v>
      </c>
      <c r="B17" s="2" t="s">
        <v>33</v>
      </c>
      <c r="C17" s="32"/>
      <c r="D17" s="31"/>
      <c r="E17" s="27">
        <f t="shared" si="1"/>
        <v>0</v>
      </c>
      <c r="F17" s="27"/>
      <c r="G17" s="28" t="s">
        <v>23</v>
      </c>
      <c r="H17" s="27">
        <f>IF(F17=0,0,E17/F17)</f>
        <v>0</v>
      </c>
      <c r="I17" s="70">
        <f t="shared" si="2"/>
        <v>0</v>
      </c>
      <c r="J17" s="71">
        <f t="shared" si="3"/>
        <v>0</v>
      </c>
      <c r="K17" s="72">
        <f t="shared" si="4"/>
        <v>0</v>
      </c>
      <c r="L17" s="73">
        <v>0</v>
      </c>
      <c r="M17" s="5"/>
      <c r="N17" s="23" t="s">
        <v>23</v>
      </c>
      <c r="O17" s="23" t="s">
        <v>23</v>
      </c>
      <c r="P17" s="13" t="s">
        <v>23</v>
      </c>
      <c r="Q17" s="1" t="s">
        <v>23</v>
      </c>
      <c r="R17" s="5"/>
      <c r="S17" s="21" t="s">
        <v>34</v>
      </c>
      <c r="T17" s="24">
        <v>1</v>
      </c>
      <c r="U17" s="25">
        <v>1.0210060000000001</v>
      </c>
      <c r="V17" s="75">
        <f>IF(H17&gt;=1,2,0)</f>
        <v>0</v>
      </c>
      <c r="W17" s="75">
        <f>IF(E17&gt;U17,1,0)</f>
        <v>0</v>
      </c>
      <c r="X17" s="20">
        <f t="shared" si="0"/>
        <v>0</v>
      </c>
    </row>
    <row r="18" spans="1:24" ht="23.25" customHeight="1" x14ac:dyDescent="0.25">
      <c r="A18" s="1">
        <v>7</v>
      </c>
      <c r="B18" s="2" t="s">
        <v>35</v>
      </c>
      <c r="C18" s="30">
        <v>5613</v>
      </c>
      <c r="D18" s="30">
        <v>0</v>
      </c>
      <c r="E18" s="27">
        <f t="shared" si="1"/>
        <v>0</v>
      </c>
      <c r="F18" s="28" t="s">
        <v>23</v>
      </c>
      <c r="G18" s="28">
        <f>IF(P18=0,0,E18/P18*100-100)</f>
        <v>0</v>
      </c>
      <c r="H18" s="28" t="s">
        <v>23</v>
      </c>
      <c r="I18" s="70">
        <f t="shared" si="2"/>
        <v>0</v>
      </c>
      <c r="J18" s="71">
        <f t="shared" si="3"/>
        <v>0</v>
      </c>
      <c r="K18" s="72">
        <f t="shared" si="4"/>
        <v>0</v>
      </c>
      <c r="L18" s="73">
        <v>0</v>
      </c>
      <c r="M18" s="5"/>
      <c r="N18" s="83">
        <v>581</v>
      </c>
      <c r="O18" s="83">
        <v>0</v>
      </c>
      <c r="P18" s="12">
        <f>IF(O18=0,0,N18/O18)</f>
        <v>0</v>
      </c>
      <c r="Q18" s="4"/>
      <c r="R18" s="5"/>
      <c r="S18" s="21" t="s">
        <v>36</v>
      </c>
      <c r="T18" s="24">
        <v>1</v>
      </c>
      <c r="U18" s="25">
        <v>0.18248900000000001</v>
      </c>
      <c r="V18" s="75">
        <f>IF(G18&lt;3,0,(IF(G18&gt;=7,2,1)))</f>
        <v>0</v>
      </c>
      <c r="W18" s="75">
        <f>IF(E18=1,2,(IF(E18&gt;U18,1,0)))</f>
        <v>0</v>
      </c>
      <c r="X18" s="20">
        <f t="shared" si="0"/>
        <v>0</v>
      </c>
    </row>
    <row r="19" spans="1:24" ht="23.25" customHeight="1" x14ac:dyDescent="0.25">
      <c r="A19" s="1">
        <v>8</v>
      </c>
      <c r="B19" s="2" t="s">
        <v>37</v>
      </c>
      <c r="C19" s="30">
        <v>0</v>
      </c>
      <c r="D19" s="30">
        <v>0</v>
      </c>
      <c r="E19" s="27">
        <f t="shared" si="1"/>
        <v>0</v>
      </c>
      <c r="F19" s="28" t="s">
        <v>23</v>
      </c>
      <c r="G19" s="28">
        <f>IF(P19=0,0,E19/P19*100-100)</f>
        <v>0</v>
      </c>
      <c r="H19" s="28" t="s">
        <v>23</v>
      </c>
      <c r="I19" s="70">
        <f t="shared" si="2"/>
        <v>0</v>
      </c>
      <c r="J19" s="71">
        <f>IF(AND(E19=0,D19&lt;&gt;0),1,0)</f>
        <v>0</v>
      </c>
      <c r="K19" s="72">
        <f>IF(E19&lt;U19,1,0)</f>
        <v>1</v>
      </c>
      <c r="L19" s="73">
        <v>0</v>
      </c>
      <c r="M19" s="5"/>
      <c r="N19" s="83">
        <v>0</v>
      </c>
      <c r="O19" s="83">
        <v>0</v>
      </c>
      <c r="P19" s="12">
        <f>IF(O19=0,0,N19/O19)</f>
        <v>0</v>
      </c>
      <c r="Q19" s="4"/>
      <c r="R19" s="5"/>
      <c r="S19" s="21" t="s">
        <v>38</v>
      </c>
      <c r="T19" s="24">
        <v>1</v>
      </c>
      <c r="U19" s="25">
        <v>0.105306</v>
      </c>
      <c r="V19" s="75">
        <f>IF(G19&gt;-5,0,(IF(G19&lt;=-10,1,0.5)))</f>
        <v>0</v>
      </c>
      <c r="W19" s="75">
        <f>IF(E19=0,1,(IF(E19&lt;U19,0.5,0)))</f>
        <v>1</v>
      </c>
      <c r="X19" s="20">
        <f t="shared" si="0"/>
        <v>0</v>
      </c>
    </row>
    <row r="20" spans="1:24" ht="23.25" customHeight="1" x14ac:dyDescent="0.25">
      <c r="A20" s="1">
        <v>9</v>
      </c>
      <c r="B20" s="2" t="s">
        <v>39</v>
      </c>
      <c r="C20" s="30">
        <v>0</v>
      </c>
      <c r="D20" s="30">
        <v>0</v>
      </c>
      <c r="E20" s="27">
        <f t="shared" si="1"/>
        <v>0</v>
      </c>
      <c r="F20" s="27"/>
      <c r="G20" s="28" t="s">
        <v>23</v>
      </c>
      <c r="H20" s="27">
        <f>IF(F20=0,0,E20/F20)</f>
        <v>0</v>
      </c>
      <c r="I20" s="70">
        <f t="shared" si="2"/>
        <v>0</v>
      </c>
      <c r="J20" s="18" t="s">
        <v>23</v>
      </c>
      <c r="K20" s="72">
        <f>IF(E20&gt;U20,1,0)</f>
        <v>0</v>
      </c>
      <c r="L20" s="73">
        <v>0</v>
      </c>
      <c r="M20" s="5"/>
      <c r="N20" s="23" t="s">
        <v>23</v>
      </c>
      <c r="O20" s="23" t="s">
        <v>23</v>
      </c>
      <c r="P20" s="13" t="s">
        <v>23</v>
      </c>
      <c r="Q20" s="1" t="s">
        <v>23</v>
      </c>
      <c r="R20" s="5"/>
      <c r="S20" s="21" t="s">
        <v>40</v>
      </c>
      <c r="T20" s="24">
        <v>1</v>
      </c>
      <c r="U20" s="25">
        <v>9.6269999999999994E-2</v>
      </c>
      <c r="V20" s="75">
        <f>IF(H20&gt;=1,1,0)</f>
        <v>0</v>
      </c>
      <c r="W20" s="75">
        <f>IF(E20&gt;U20,0.5,0)</f>
        <v>0</v>
      </c>
      <c r="X20" s="20">
        <f t="shared" si="0"/>
        <v>0</v>
      </c>
    </row>
    <row r="21" spans="1:24" ht="23.25" customHeight="1" x14ac:dyDescent="0.25">
      <c r="A21" s="1">
        <v>10</v>
      </c>
      <c r="B21" s="2" t="s">
        <v>41</v>
      </c>
      <c r="C21" s="30">
        <v>0</v>
      </c>
      <c r="D21" s="30">
        <v>0</v>
      </c>
      <c r="E21" s="27">
        <f t="shared" si="1"/>
        <v>0</v>
      </c>
      <c r="F21" s="27"/>
      <c r="G21" s="28" t="s">
        <v>23</v>
      </c>
      <c r="H21" s="27">
        <f>IF(F21=0,0,E21/F21)</f>
        <v>0</v>
      </c>
      <c r="I21" s="70">
        <f t="shared" si="2"/>
        <v>0</v>
      </c>
      <c r="J21" s="18" t="s">
        <v>23</v>
      </c>
      <c r="K21" s="72">
        <f>IF(E21&gt;U21,1,0)</f>
        <v>0</v>
      </c>
      <c r="L21" s="73">
        <v>0</v>
      </c>
      <c r="M21" s="5"/>
      <c r="N21" s="23" t="s">
        <v>23</v>
      </c>
      <c r="O21" s="23" t="s">
        <v>23</v>
      </c>
      <c r="P21" s="13" t="s">
        <v>23</v>
      </c>
      <c r="Q21" s="1" t="s">
        <v>23</v>
      </c>
      <c r="R21" s="5"/>
      <c r="S21" s="21" t="s">
        <v>42</v>
      </c>
      <c r="T21" s="24">
        <v>1</v>
      </c>
      <c r="U21" s="25">
        <v>9.4241000000000005E-2</v>
      </c>
      <c r="V21" s="75">
        <f>IF(H21&gt;=1,1,0)</f>
        <v>0</v>
      </c>
      <c r="W21" s="75">
        <f>IF(E21&gt;U21,0.5,0)</f>
        <v>0</v>
      </c>
      <c r="X21" s="20">
        <f t="shared" si="0"/>
        <v>0</v>
      </c>
    </row>
    <row r="22" spans="1:24" ht="23.25" customHeight="1" x14ac:dyDescent="0.25">
      <c r="A22" s="1">
        <v>11</v>
      </c>
      <c r="B22" s="2" t="s">
        <v>43</v>
      </c>
      <c r="C22" s="30">
        <v>0</v>
      </c>
      <c r="D22" s="30">
        <v>0</v>
      </c>
      <c r="E22" s="27">
        <f t="shared" si="1"/>
        <v>0</v>
      </c>
      <c r="F22" s="27"/>
      <c r="G22" s="28" t="s">
        <v>23</v>
      </c>
      <c r="H22" s="27">
        <f>IF(F22=0,0,E22/F22)</f>
        <v>0</v>
      </c>
      <c r="I22" s="70">
        <f t="shared" si="2"/>
        <v>0</v>
      </c>
      <c r="J22" s="18" t="s">
        <v>23</v>
      </c>
      <c r="K22" s="72">
        <f>IF(E22&gt;U22,1,0)</f>
        <v>0</v>
      </c>
      <c r="L22" s="73">
        <v>0</v>
      </c>
      <c r="M22" s="5"/>
      <c r="N22" s="23" t="s">
        <v>23</v>
      </c>
      <c r="O22" s="23" t="s">
        <v>23</v>
      </c>
      <c r="P22" s="13" t="s">
        <v>23</v>
      </c>
      <c r="Q22" s="1" t="s">
        <v>23</v>
      </c>
      <c r="R22" s="5"/>
      <c r="S22" s="21" t="s">
        <v>44</v>
      </c>
      <c r="T22" s="24">
        <v>1</v>
      </c>
      <c r="U22" s="25">
        <v>4.7871999999999998E-2</v>
      </c>
      <c r="V22" s="75">
        <f>IF(H22&gt;=1,2,0)</f>
        <v>0</v>
      </c>
      <c r="W22" s="75">
        <f>IF(E22&gt;U22,1,0)</f>
        <v>0</v>
      </c>
      <c r="X22" s="20">
        <f t="shared" si="0"/>
        <v>0</v>
      </c>
    </row>
    <row r="23" spans="1:24" ht="23.25" customHeight="1" x14ac:dyDescent="0.25">
      <c r="A23" s="1">
        <v>12</v>
      </c>
      <c r="B23" s="2" t="s">
        <v>45</v>
      </c>
      <c r="C23" s="30">
        <v>8487</v>
      </c>
      <c r="D23" s="30">
        <v>21</v>
      </c>
      <c r="E23" s="27">
        <f t="shared" si="1"/>
        <v>404.14285714285717</v>
      </c>
      <c r="F23" s="28" t="s">
        <v>23</v>
      </c>
      <c r="G23" s="28">
        <f>IF(P23=0,0,E23/P23*100-100)</f>
        <v>6.7184729714436742</v>
      </c>
      <c r="H23" s="28" t="s">
        <v>23</v>
      </c>
      <c r="I23" s="70">
        <f t="shared" si="2"/>
        <v>0</v>
      </c>
      <c r="J23" s="71">
        <f>IF(AND(E23=0,D23&lt;&gt;0),1,0)</f>
        <v>0</v>
      </c>
      <c r="K23" s="72">
        <f>IF(E23&lt;U23,1,0)</f>
        <v>0</v>
      </c>
      <c r="L23" s="73">
        <v>0</v>
      </c>
      <c r="M23" s="5"/>
      <c r="N23" s="83">
        <v>3787</v>
      </c>
      <c r="O23" s="83">
        <v>10</v>
      </c>
      <c r="P23" s="12">
        <f>IF(O23=0,0,N23/O23)</f>
        <v>378.7</v>
      </c>
      <c r="Q23" s="4"/>
      <c r="R23" s="5"/>
      <c r="S23" s="21" t="s">
        <v>46</v>
      </c>
      <c r="T23" s="24">
        <v>1</v>
      </c>
      <c r="U23" s="25">
        <v>3.8483999999999997E-2</v>
      </c>
      <c r="V23" s="75">
        <f>IF(G23&gt;-5,0,(IF(G23&lt;=-10,1,0.5)))</f>
        <v>0</v>
      </c>
      <c r="W23" s="75">
        <f>IF(E23=0,1,(IF(E23&lt;U23,0.5,0)))</f>
        <v>0</v>
      </c>
      <c r="X23" s="20">
        <f t="shared" si="0"/>
        <v>0</v>
      </c>
    </row>
    <row r="24" spans="1:24" ht="23.25" customHeight="1" x14ac:dyDescent="0.25">
      <c r="A24" s="1">
        <v>13</v>
      </c>
      <c r="B24" s="2" t="s">
        <v>47</v>
      </c>
      <c r="C24" s="30">
        <v>3579</v>
      </c>
      <c r="D24" s="30">
        <v>11290</v>
      </c>
      <c r="E24" s="27">
        <f t="shared" si="1"/>
        <v>0.31700620017714792</v>
      </c>
      <c r="F24" s="28" t="s">
        <v>23</v>
      </c>
      <c r="G24" s="28">
        <f>IF(P24=0,0,E24/P24*100-100)</f>
        <v>3.8200054025338659</v>
      </c>
      <c r="H24" s="28" t="s">
        <v>23</v>
      </c>
      <c r="I24" s="70">
        <f t="shared" si="2"/>
        <v>0</v>
      </c>
      <c r="J24" s="71">
        <f>IF(AND(E24=0,D24&lt;&gt;0),1,0)</f>
        <v>0</v>
      </c>
      <c r="K24" s="72">
        <f>IF(E24&lt;U24,1,0)</f>
        <v>0</v>
      </c>
      <c r="L24" s="73">
        <v>0</v>
      </c>
      <c r="M24" s="5"/>
      <c r="N24" s="83">
        <v>1669</v>
      </c>
      <c r="O24" s="83">
        <v>5466</v>
      </c>
      <c r="P24" s="12">
        <f>IF(O24=0,0,N24/O24)</f>
        <v>0.30534211489206003</v>
      </c>
      <c r="Q24" s="4"/>
      <c r="R24" s="5"/>
      <c r="S24" s="21" t="s">
        <v>48</v>
      </c>
      <c r="T24" s="24">
        <v>1</v>
      </c>
      <c r="U24" s="25">
        <v>0.31700600000000001</v>
      </c>
      <c r="V24" s="75">
        <f>IF(G24&gt;-3,0,(IF(G24&lt;=-7,2,1)))</f>
        <v>0</v>
      </c>
      <c r="W24" s="75">
        <f>IF(E24=0,2,(IF(E24&lt;U24,1,0)))</f>
        <v>0</v>
      </c>
      <c r="X24" s="20">
        <f t="shared" si="0"/>
        <v>0</v>
      </c>
    </row>
    <row r="25" spans="1:24" ht="23.25" customHeight="1" x14ac:dyDescent="0.25">
      <c r="A25" s="1">
        <v>14</v>
      </c>
      <c r="B25" s="6" t="s">
        <v>49</v>
      </c>
      <c r="C25" s="30">
        <v>0</v>
      </c>
      <c r="D25" s="30">
        <v>0</v>
      </c>
      <c r="E25" s="27">
        <f t="shared" si="1"/>
        <v>0</v>
      </c>
      <c r="F25" s="28" t="s">
        <v>23</v>
      </c>
      <c r="G25" s="28">
        <f>IF(P25=0,0,E25/P25*100-100)</f>
        <v>0</v>
      </c>
      <c r="H25" s="28" t="s">
        <v>23</v>
      </c>
      <c r="I25" s="70">
        <f t="shared" si="2"/>
        <v>0</v>
      </c>
      <c r="J25" s="71">
        <f>IF(AND(E25=0,D25&lt;&gt;0),1,0)</f>
        <v>0</v>
      </c>
      <c r="K25" s="72">
        <f>IF(E25&lt;U25,1,0)</f>
        <v>1</v>
      </c>
      <c r="L25" s="73">
        <v>0</v>
      </c>
      <c r="M25" s="5"/>
      <c r="N25" s="83">
        <v>0</v>
      </c>
      <c r="O25" s="83">
        <v>0</v>
      </c>
      <c r="P25" s="12">
        <f>IF(O25=0,0,N25/O25)</f>
        <v>0</v>
      </c>
      <c r="Q25" s="4"/>
      <c r="R25" s="5"/>
      <c r="S25" s="21" t="s">
        <v>50</v>
      </c>
      <c r="T25" s="24">
        <v>1</v>
      </c>
      <c r="U25" s="25">
        <v>0.62723799999999996</v>
      </c>
      <c r="V25" s="75">
        <f>IF(G25&gt;-5,0,(IF(G25&lt;=-10,1,0.5)))</f>
        <v>0</v>
      </c>
      <c r="W25" s="75">
        <f>IF(E25=0,1,(IF(E25&lt;U25,0.5,0)))</f>
        <v>1</v>
      </c>
      <c r="X25" s="20">
        <f t="shared" si="0"/>
        <v>0</v>
      </c>
    </row>
    <row r="26" spans="1:24" ht="23.25" customHeight="1" x14ac:dyDescent="0.25">
      <c r="A26" s="15"/>
      <c r="B26" s="15"/>
      <c r="C26" s="37" t="s">
        <v>51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  <c r="S26" s="21"/>
      <c r="T26" s="24">
        <v>1</v>
      </c>
      <c r="U26" s="26"/>
      <c r="V26" s="75">
        <f>SUM(V27:V32)</f>
        <v>7</v>
      </c>
      <c r="W26" s="75">
        <f>SUM(W27:W32)</f>
        <v>2</v>
      </c>
      <c r="X26" s="20">
        <f t="shared" si="0"/>
        <v>0</v>
      </c>
    </row>
    <row r="27" spans="1:24" ht="23.25" customHeight="1" x14ac:dyDescent="0.3">
      <c r="A27" s="1">
        <v>15</v>
      </c>
      <c r="B27" s="6" t="s">
        <v>52</v>
      </c>
      <c r="C27" s="33">
        <v>10117</v>
      </c>
      <c r="D27" s="31">
        <v>10560</v>
      </c>
      <c r="E27" s="27">
        <f t="shared" ref="E27:E32" si="5">IF(D27=0,0,C27/D27)</f>
        <v>0.95804924242424239</v>
      </c>
      <c r="F27" s="27">
        <v>0.95</v>
      </c>
      <c r="G27" s="28" t="s">
        <v>23</v>
      </c>
      <c r="H27" s="27">
        <f t="shared" ref="H27:H32" si="6">IF(F27=0,0,E27/F27)</f>
        <v>1.0084728867623605</v>
      </c>
      <c r="I27" s="78">
        <f t="shared" ref="I27:I32" si="7">IF(L27=1,X27,0)</f>
        <v>1</v>
      </c>
      <c r="J27" s="1" t="s">
        <v>23</v>
      </c>
      <c r="K27" s="4">
        <f t="shared" ref="K27:K32" si="8">IF(E27&gt;U27,1,0)</f>
        <v>0</v>
      </c>
      <c r="L27" s="14">
        <f t="shared" ref="L27:L32" si="9">IF(D27=0,2,1)</f>
        <v>1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3" t="s">
        <v>77</v>
      </c>
      <c r="T27" s="24">
        <v>1</v>
      </c>
      <c r="U27" s="25">
        <v>0.97558900000000004</v>
      </c>
      <c r="V27" s="77">
        <f>IF(H27&gt;=1,1,0)</f>
        <v>1</v>
      </c>
      <c r="W27" s="75">
        <f>IF(E27&gt;U27,0.5,0)</f>
        <v>0</v>
      </c>
      <c r="X27" s="20">
        <f t="shared" si="0"/>
        <v>1</v>
      </c>
    </row>
    <row r="28" spans="1:24" ht="23.25" customHeight="1" x14ac:dyDescent="0.25">
      <c r="A28" s="1">
        <v>16</v>
      </c>
      <c r="B28" s="6" t="s">
        <v>53</v>
      </c>
      <c r="C28" s="33">
        <v>6099</v>
      </c>
      <c r="D28" s="31">
        <v>4757</v>
      </c>
      <c r="E28" s="27">
        <f t="shared" si="5"/>
        <v>1.2821105738911078</v>
      </c>
      <c r="F28" s="27">
        <v>0.78</v>
      </c>
      <c r="G28" s="28" t="s">
        <v>23</v>
      </c>
      <c r="H28" s="27">
        <f t="shared" si="6"/>
        <v>1.6437315049885997</v>
      </c>
      <c r="I28" s="70">
        <f t="shared" si="7"/>
        <v>1</v>
      </c>
      <c r="J28" s="1" t="s">
        <v>23</v>
      </c>
      <c r="K28" s="4">
        <f t="shared" si="8"/>
        <v>1</v>
      </c>
      <c r="L28" s="14">
        <f t="shared" si="9"/>
        <v>1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3" t="s">
        <v>54</v>
      </c>
      <c r="T28" s="24">
        <v>1</v>
      </c>
      <c r="U28" s="25">
        <v>1.280259</v>
      </c>
      <c r="V28" s="75">
        <f>IF(H28&gt;=1,1,0)</f>
        <v>1</v>
      </c>
      <c r="W28" s="75">
        <f>IF(E28&gt;U28,0.5,0)</f>
        <v>0.5</v>
      </c>
      <c r="X28" s="20">
        <f t="shared" si="0"/>
        <v>1</v>
      </c>
    </row>
    <row r="29" spans="1:24" ht="23.25" customHeight="1" x14ac:dyDescent="0.25">
      <c r="A29" s="1">
        <v>17</v>
      </c>
      <c r="B29" s="6" t="s">
        <v>55</v>
      </c>
      <c r="C29" s="33">
        <v>6562</v>
      </c>
      <c r="D29" s="31">
        <v>5249</v>
      </c>
      <c r="E29" s="27">
        <f t="shared" si="5"/>
        <v>1.2501428843589255</v>
      </c>
      <c r="F29" s="27">
        <v>0.8</v>
      </c>
      <c r="G29" s="28" t="s">
        <v>23</v>
      </c>
      <c r="H29" s="27">
        <f t="shared" si="6"/>
        <v>1.5626786054486568</v>
      </c>
      <c r="I29" s="70">
        <f t="shared" si="7"/>
        <v>1</v>
      </c>
      <c r="J29" s="1" t="s">
        <v>23</v>
      </c>
      <c r="K29" s="4">
        <f t="shared" si="8"/>
        <v>0</v>
      </c>
      <c r="L29" s="14">
        <f t="shared" si="9"/>
        <v>1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3" t="s">
        <v>56</v>
      </c>
      <c r="T29" s="24">
        <v>1</v>
      </c>
      <c r="U29" s="25">
        <v>1.252564</v>
      </c>
      <c r="V29" s="75">
        <f>IF(H29&gt;=1,1,0)</f>
        <v>1</v>
      </c>
      <c r="W29" s="75">
        <f>IF(E29&gt;U29,0.5,0)</f>
        <v>0</v>
      </c>
      <c r="X29" s="20">
        <f t="shared" si="0"/>
        <v>1</v>
      </c>
    </row>
    <row r="30" spans="1:24" ht="23.25" customHeight="1" x14ac:dyDescent="0.25">
      <c r="A30" s="1">
        <v>18</v>
      </c>
      <c r="B30" s="6" t="s">
        <v>57</v>
      </c>
      <c r="C30" s="33">
        <v>4054</v>
      </c>
      <c r="D30" s="31">
        <v>3648</v>
      </c>
      <c r="E30" s="27">
        <f t="shared" si="5"/>
        <v>1.1112938596491229</v>
      </c>
      <c r="F30" s="27">
        <v>0.9</v>
      </c>
      <c r="G30" s="28" t="s">
        <v>23</v>
      </c>
      <c r="H30" s="27">
        <f t="shared" si="6"/>
        <v>1.234770955165692</v>
      </c>
      <c r="I30" s="70">
        <f t="shared" si="7"/>
        <v>1</v>
      </c>
      <c r="J30" s="1" t="s">
        <v>23</v>
      </c>
      <c r="K30" s="4">
        <f t="shared" si="8"/>
        <v>0</v>
      </c>
      <c r="L30" s="14">
        <f t="shared" si="9"/>
        <v>1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3" t="s">
        <v>58</v>
      </c>
      <c r="T30" s="24">
        <v>1</v>
      </c>
      <c r="U30" s="25">
        <v>1.133823</v>
      </c>
      <c r="V30" s="75">
        <f>IF(H30&gt;=1,1,0)</f>
        <v>1</v>
      </c>
      <c r="W30" s="75">
        <f>IF(E30&gt;U30,0.5,0)</f>
        <v>0</v>
      </c>
      <c r="X30" s="20">
        <f t="shared" si="0"/>
        <v>1</v>
      </c>
    </row>
    <row r="31" spans="1:24" ht="23.25" customHeight="1" x14ac:dyDescent="0.25">
      <c r="A31" s="1">
        <v>19</v>
      </c>
      <c r="B31" s="6" t="s">
        <v>59</v>
      </c>
      <c r="C31" s="33">
        <v>3446</v>
      </c>
      <c r="D31" s="31">
        <v>2929</v>
      </c>
      <c r="E31" s="27">
        <f t="shared" si="5"/>
        <v>1.1765107545237283</v>
      </c>
      <c r="F31" s="27">
        <v>0.9</v>
      </c>
      <c r="G31" s="28" t="s">
        <v>23</v>
      </c>
      <c r="H31" s="27">
        <f t="shared" si="6"/>
        <v>1.3072341716930314</v>
      </c>
      <c r="I31" s="70">
        <f t="shared" si="7"/>
        <v>2</v>
      </c>
      <c r="J31" s="1" t="s">
        <v>23</v>
      </c>
      <c r="K31" s="4">
        <f t="shared" si="8"/>
        <v>1</v>
      </c>
      <c r="L31" s="14">
        <f t="shared" si="9"/>
        <v>1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3" t="s">
        <v>60</v>
      </c>
      <c r="T31" s="24">
        <v>1</v>
      </c>
      <c r="U31" s="25">
        <v>1.15907</v>
      </c>
      <c r="V31" s="75">
        <f>IF(H31&gt;=1,2,0)</f>
        <v>2</v>
      </c>
      <c r="W31" s="75">
        <f>IF(E31&gt;U31,1,0)</f>
        <v>1</v>
      </c>
      <c r="X31" s="20">
        <f t="shared" si="0"/>
        <v>2</v>
      </c>
    </row>
    <row r="32" spans="1:24" ht="23.25" customHeight="1" x14ac:dyDescent="0.25">
      <c r="A32" s="1">
        <v>20</v>
      </c>
      <c r="B32" s="6" t="s">
        <v>61</v>
      </c>
      <c r="C32" s="33">
        <v>520</v>
      </c>
      <c r="D32" s="31">
        <v>468</v>
      </c>
      <c r="E32" s="27">
        <f t="shared" si="5"/>
        <v>1.1111111111111112</v>
      </c>
      <c r="F32" s="27">
        <v>0.85</v>
      </c>
      <c r="G32" s="28" t="s">
        <v>23</v>
      </c>
      <c r="H32" s="27">
        <f t="shared" si="6"/>
        <v>1.3071895424836601</v>
      </c>
      <c r="I32" s="70">
        <f t="shared" si="7"/>
        <v>1</v>
      </c>
      <c r="J32" s="1" t="s">
        <v>23</v>
      </c>
      <c r="K32" s="4">
        <f t="shared" si="8"/>
        <v>1</v>
      </c>
      <c r="L32" s="14">
        <f t="shared" si="9"/>
        <v>1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3" t="s">
        <v>62</v>
      </c>
      <c r="T32" s="24">
        <v>1</v>
      </c>
      <c r="U32" s="25">
        <v>1.1108070000000001</v>
      </c>
      <c r="V32" s="75">
        <f>IF(H32&gt;=1,1,0)</f>
        <v>1</v>
      </c>
      <c r="W32" s="75">
        <f>IF(E32&gt;U32,0.5,0)</f>
        <v>0.5</v>
      </c>
      <c r="X32" s="20">
        <f t="shared" si="0"/>
        <v>1</v>
      </c>
    </row>
    <row r="33" spans="1:24" ht="23.25" customHeight="1" x14ac:dyDescent="0.25">
      <c r="A33" s="15"/>
      <c r="B33" s="15"/>
      <c r="C33" s="37" t="s">
        <v>63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21"/>
      <c r="T33" s="24">
        <v>1</v>
      </c>
      <c r="U33" s="26"/>
      <c r="V33" s="75">
        <f>SUM(V34:V38)</f>
        <v>0</v>
      </c>
      <c r="W33" s="75">
        <f>SUM(W34:W38)</f>
        <v>0.5</v>
      </c>
      <c r="X33" s="20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32"/>
      <c r="D34" s="31"/>
      <c r="E34" s="27">
        <f>IF(D34=0,0,C34/D34)</f>
        <v>0</v>
      </c>
      <c r="F34" s="28" t="s">
        <v>23</v>
      </c>
      <c r="G34" s="28">
        <f>IF(P34=0,0,E34/P34*100-100)</f>
        <v>0</v>
      </c>
      <c r="H34" s="28" t="s">
        <v>23</v>
      </c>
      <c r="I34" s="79">
        <f>IF(L34=1,X34,0)</f>
        <v>0</v>
      </c>
      <c r="J34" s="72">
        <f>IF(E34=1,1,0)</f>
        <v>0</v>
      </c>
      <c r="K34" s="72">
        <f>IF(E34&gt;U34,1,0)</f>
        <v>0</v>
      </c>
      <c r="L34" s="73">
        <v>0</v>
      </c>
      <c r="M34" s="80"/>
      <c r="N34" s="81"/>
      <c r="O34" s="82"/>
      <c r="P34" s="27">
        <f>IF(O34=0,0,N34/O34)</f>
        <v>0</v>
      </c>
      <c r="Q34" s="4"/>
      <c r="R34" s="5"/>
      <c r="S34" s="21" t="s">
        <v>78</v>
      </c>
      <c r="T34" s="24">
        <v>1</v>
      </c>
      <c r="U34" s="25">
        <v>0.120681</v>
      </c>
      <c r="V34" s="75">
        <f>IF(G34&lt;5,0,(IF(G34&gt;=10,1,0.5)))</f>
        <v>0</v>
      </c>
      <c r="W34" s="75">
        <f>IF(E34=1,1,(IF(E34&gt;U34,0.5,0)))</f>
        <v>0</v>
      </c>
      <c r="X34" s="20">
        <f t="shared" si="0"/>
        <v>0</v>
      </c>
    </row>
    <row r="35" spans="1:24" ht="23.25" customHeight="1" x14ac:dyDescent="0.3">
      <c r="A35" s="1">
        <v>22</v>
      </c>
      <c r="B35" s="2" t="s">
        <v>65</v>
      </c>
      <c r="C35" s="32"/>
      <c r="D35" s="31"/>
      <c r="E35" s="27">
        <f>IF(D35=0,0,C35/D35)</f>
        <v>0</v>
      </c>
      <c r="F35" s="27"/>
      <c r="G35" s="28" t="s">
        <v>23</v>
      </c>
      <c r="H35" s="28">
        <f>IF(F35=0,0,E35/F35)</f>
        <v>0</v>
      </c>
      <c r="I35" s="78">
        <f>IF(L35=1,X35,0)</f>
        <v>0</v>
      </c>
      <c r="J35" s="23" t="s">
        <v>23</v>
      </c>
      <c r="K35" s="72">
        <f>IF(E35&gt;U35,1,0)</f>
        <v>0</v>
      </c>
      <c r="L35" s="73">
        <v>0</v>
      </c>
      <c r="M35" s="80"/>
      <c r="N35" s="23" t="s">
        <v>23</v>
      </c>
      <c r="O35" s="23" t="s">
        <v>23</v>
      </c>
      <c r="P35" s="28" t="s">
        <v>23</v>
      </c>
      <c r="Q35" s="1" t="s">
        <v>23</v>
      </c>
      <c r="R35" s="5"/>
      <c r="S35" s="21" t="s">
        <v>79</v>
      </c>
      <c r="T35" s="24">
        <v>1</v>
      </c>
      <c r="U35" s="25">
        <v>0.43128699999999998</v>
      </c>
      <c r="V35" s="75">
        <f>IF(H35&gt;=1,1,0)</f>
        <v>0</v>
      </c>
      <c r="W35" s="75">
        <f>IF(E35&gt;U35,0.5,0)</f>
        <v>0</v>
      </c>
      <c r="X35" s="20">
        <f t="shared" si="0"/>
        <v>0</v>
      </c>
    </row>
    <row r="36" spans="1:24" ht="23.25" customHeight="1" x14ac:dyDescent="0.25">
      <c r="A36" s="1">
        <v>23</v>
      </c>
      <c r="B36" s="2" t="s">
        <v>66</v>
      </c>
      <c r="C36" s="30">
        <v>0</v>
      </c>
      <c r="D36" s="30">
        <v>541</v>
      </c>
      <c r="E36" s="27">
        <f>IF(D36=0,0,C36/D36)</f>
        <v>0</v>
      </c>
      <c r="F36" s="28" t="s">
        <v>23</v>
      </c>
      <c r="G36" s="28">
        <f>IF(P36=0,0,E36/P36*100-100)</f>
        <v>0</v>
      </c>
      <c r="H36" s="28" t="s">
        <v>23</v>
      </c>
      <c r="I36" s="70">
        <f>IF(L36=1,X36,0)</f>
        <v>0</v>
      </c>
      <c r="J36" s="72">
        <f>IF(E36=1,1,0)</f>
        <v>0</v>
      </c>
      <c r="K36" s="72">
        <f>IF(E36&gt;U36,1,0)</f>
        <v>0</v>
      </c>
      <c r="L36" s="73">
        <v>0</v>
      </c>
      <c r="M36" s="80"/>
      <c r="N36" s="83">
        <v>0</v>
      </c>
      <c r="O36" s="83">
        <v>126</v>
      </c>
      <c r="P36" s="27">
        <f>IF(O36=0,0,N36/O36*2.9)</f>
        <v>0</v>
      </c>
      <c r="Q36" s="4"/>
      <c r="R36" s="5"/>
      <c r="S36" s="21" t="s">
        <v>67</v>
      </c>
      <c r="T36" s="24">
        <v>1</v>
      </c>
      <c r="U36" s="25">
        <v>0</v>
      </c>
      <c r="V36" s="75">
        <f>IF(G36&lt;5,0,(IF(G36&gt;=10,1,0.5)))</f>
        <v>0</v>
      </c>
      <c r="W36" s="75">
        <f>IF(E36=1,1,(IF(E36&gt;U36,0.5,0)))</f>
        <v>0</v>
      </c>
      <c r="X36" s="20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30">
        <v>1</v>
      </c>
      <c r="D37" s="30">
        <v>2155</v>
      </c>
      <c r="E37" s="27">
        <f>IF(D37=0,0,C37/D37)</f>
        <v>4.6403712296983759E-4</v>
      </c>
      <c r="F37" s="28" t="s">
        <v>23</v>
      </c>
      <c r="G37" s="28">
        <f>IF(P37=0,0,E37/P37*100-100)</f>
        <v>0</v>
      </c>
      <c r="H37" s="28" t="s">
        <v>23</v>
      </c>
      <c r="I37" s="70">
        <f>IF(L37=1,X37,0)</f>
        <v>0</v>
      </c>
      <c r="J37" s="72">
        <f>IF(E37=1,1,0)</f>
        <v>0</v>
      </c>
      <c r="K37" s="72">
        <f>IF(E37&gt;U37,1,0)</f>
        <v>1</v>
      </c>
      <c r="L37" s="73">
        <v>0</v>
      </c>
      <c r="M37" s="80"/>
      <c r="N37" s="83">
        <v>0</v>
      </c>
      <c r="O37" s="83">
        <v>537</v>
      </c>
      <c r="P37" s="27">
        <f>IF(O37=0,0,N37/O37*2.9)</f>
        <v>0</v>
      </c>
      <c r="Q37" s="4"/>
      <c r="R37" s="5"/>
      <c r="S37" s="21" t="s">
        <v>69</v>
      </c>
      <c r="T37" s="24">
        <v>1</v>
      </c>
      <c r="U37" s="25">
        <v>4.64E-4</v>
      </c>
      <c r="V37" s="75">
        <f>IF(G37&lt;5,0,(IF(G37&gt;=10,1,0.5)))</f>
        <v>0</v>
      </c>
      <c r="W37" s="75">
        <f>IF(E37=1,1,(IF(E37&gt;U37,0.5,0)))</f>
        <v>0.5</v>
      </c>
      <c r="X37" s="20">
        <f t="shared" si="0"/>
        <v>0</v>
      </c>
    </row>
    <row r="38" spans="1:24" ht="23.25" customHeight="1" x14ac:dyDescent="0.3">
      <c r="A38" s="1">
        <v>25</v>
      </c>
      <c r="B38" s="2" t="s">
        <v>70</v>
      </c>
      <c r="C38" s="32"/>
      <c r="D38" s="34"/>
      <c r="E38" s="27">
        <f>IF(D38=0,0,C38/D38)</f>
        <v>0</v>
      </c>
      <c r="F38" s="27"/>
      <c r="G38" s="28" t="s">
        <v>23</v>
      </c>
      <c r="H38" s="28">
        <f>IF(F38=0,0,E38/F38)</f>
        <v>0</v>
      </c>
      <c r="I38" s="78">
        <f>IF(L38=1,X38,0)</f>
        <v>0</v>
      </c>
      <c r="J38" s="23" t="s">
        <v>23</v>
      </c>
      <c r="K38" s="72">
        <f>IF(E38&gt;U38,1,0)</f>
        <v>0</v>
      </c>
      <c r="L38" s="73">
        <v>0</v>
      </c>
      <c r="M38" s="80"/>
      <c r="N38" s="23" t="s">
        <v>23</v>
      </c>
      <c r="O38" s="23" t="s">
        <v>23</v>
      </c>
      <c r="P38" s="28" t="s">
        <v>23</v>
      </c>
      <c r="Q38" s="1" t="s">
        <v>23</v>
      </c>
      <c r="R38" s="22"/>
      <c r="S38" s="21" t="s">
        <v>80</v>
      </c>
      <c r="T38" s="24">
        <v>1</v>
      </c>
      <c r="U38" s="25">
        <v>0.92156899999999997</v>
      </c>
      <c r="V38" s="75">
        <f>IF(H38&gt;=1,2,0)</f>
        <v>0</v>
      </c>
      <c r="W38" s="75">
        <f>IF(E38&gt;U38,1,0)</f>
        <v>0</v>
      </c>
      <c r="X38" s="20">
        <f t="shared" si="0"/>
        <v>0</v>
      </c>
    </row>
    <row r="39" spans="1:24" ht="23.25" customHeight="1" x14ac:dyDescent="0.25">
      <c r="A39" s="7"/>
      <c r="B39" s="8"/>
      <c r="C39" s="37" t="s">
        <v>71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  <c r="X39" s="16"/>
    </row>
    <row r="40" spans="1:24" ht="23.25" customHeight="1" x14ac:dyDescent="0.3">
      <c r="A40" s="1">
        <v>26</v>
      </c>
      <c r="B40" s="2" t="s">
        <v>72</v>
      </c>
      <c r="C40" s="3"/>
      <c r="D40" s="32"/>
      <c r="E40" s="4"/>
      <c r="F40" s="4"/>
      <c r="G40" s="1"/>
      <c r="H40" s="1"/>
      <c r="I40" s="36"/>
      <c r="J40" s="4"/>
      <c r="K40" s="4"/>
      <c r="L40" s="4"/>
      <c r="M40" s="5"/>
      <c r="N40" s="3"/>
      <c r="O40" s="4"/>
      <c r="P40" s="4"/>
      <c r="Q40" s="4"/>
      <c r="R40" s="5"/>
      <c r="X40" s="16"/>
    </row>
    <row r="41" spans="1:24" x14ac:dyDescent="0.3">
      <c r="I41" s="35">
        <f>SUM(I27:I32)</f>
        <v>7</v>
      </c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Костромина Е.В.</cp:lastModifiedBy>
  <cp:lastPrinted>2024-01-10T09:58:19Z</cp:lastPrinted>
  <dcterms:created xsi:type="dcterms:W3CDTF">2023-06-02T12:02:42Z</dcterms:created>
  <dcterms:modified xsi:type="dcterms:W3CDTF">2024-01-10T09:58:29Z</dcterms:modified>
  <cp:category/>
  <cp:contentStatus/>
</cp:coreProperties>
</file>